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i\Dropbox\YU\"/>
    </mc:Choice>
  </mc:AlternateContent>
  <bookViews>
    <workbookView xWindow="0" yWindow="0" windowWidth="15345" windowHeight="4455" activeTab="1"/>
  </bookViews>
  <sheets>
    <sheet name="Etusivu" sheetId="1" r:id="rId1"/>
    <sheet name="9v" sheetId="2" r:id="rId2"/>
    <sheet name="10-11v" sheetId="3" r:id="rId3"/>
    <sheet name="12-13v" sheetId="4" r:id="rId4"/>
    <sheet name="14-15v" sheetId="5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5" l="1"/>
  <c r="M8" i="5"/>
  <c r="M9" i="5"/>
  <c r="M10" i="5"/>
  <c r="M11" i="5"/>
  <c r="M6" i="5"/>
  <c r="M7" i="2" l="1"/>
  <c r="M8" i="2"/>
  <c r="M9" i="2"/>
  <c r="L9" i="2"/>
  <c r="L8" i="2"/>
  <c r="L7" i="2"/>
  <c r="L6" i="2"/>
  <c r="L10" i="2" s="1"/>
  <c r="M10" i="2" s="1"/>
  <c r="E8" i="2"/>
  <c r="F8" i="2" s="1"/>
  <c r="E7" i="2"/>
  <c r="F7" i="2" s="1"/>
  <c r="E6" i="2"/>
  <c r="M6" i="2" l="1"/>
  <c r="E9" i="2"/>
  <c r="F9" i="2" s="1"/>
  <c r="F6" i="2"/>
  <c r="M7" i="3"/>
  <c r="M8" i="3"/>
  <c r="M9" i="3"/>
  <c r="F7" i="3"/>
  <c r="F8" i="3"/>
  <c r="L9" i="3"/>
  <c r="L8" i="3"/>
  <c r="L7" i="3"/>
  <c r="L6" i="3"/>
  <c r="L10" i="3" s="1"/>
  <c r="M10" i="3" s="1"/>
  <c r="E8" i="3"/>
  <c r="E7" i="3"/>
  <c r="E6" i="3"/>
  <c r="E9" i="3" s="1"/>
  <c r="M7" i="4"/>
  <c r="M8" i="4"/>
  <c r="M9" i="4"/>
  <c r="M10" i="4"/>
  <c r="M6" i="4"/>
  <c r="F8" i="4"/>
  <c r="F9" i="4"/>
  <c r="F6" i="4"/>
  <c r="E9" i="4"/>
  <c r="E8" i="4"/>
  <c r="E7" i="4"/>
  <c r="F7" i="4" s="1"/>
  <c r="E6" i="4"/>
  <c r="L9" i="4"/>
  <c r="L8" i="4"/>
  <c r="L7" i="4"/>
  <c r="L6" i="4"/>
  <c r="L10" i="4" s="1"/>
  <c r="L10" i="5"/>
  <c r="J10" i="5"/>
  <c r="L9" i="5"/>
  <c r="J9" i="5"/>
  <c r="L8" i="5"/>
  <c r="J8" i="5"/>
  <c r="L7" i="5"/>
  <c r="J7" i="5"/>
  <c r="L6" i="5"/>
  <c r="E10" i="5"/>
  <c r="E9" i="5"/>
  <c r="E8" i="5"/>
  <c r="E7" i="5"/>
  <c r="E6" i="5"/>
  <c r="E11" i="5" s="1"/>
  <c r="M6" i="3" l="1"/>
  <c r="E10" i="4"/>
  <c r="F10" i="4" s="1"/>
  <c r="L11" i="5"/>
  <c r="J6" i="5"/>
  <c r="J11" i="5" s="1"/>
  <c r="C6" i="5"/>
  <c r="F6" i="5" s="1"/>
  <c r="C8" i="5"/>
  <c r="F8" i="5" s="1"/>
  <c r="C9" i="5"/>
  <c r="F9" i="5" s="1"/>
  <c r="C10" i="5"/>
  <c r="F10" i="5" s="1"/>
  <c r="C7" i="5"/>
  <c r="F7" i="5" s="1"/>
  <c r="C7" i="4"/>
  <c r="C8" i="4"/>
  <c r="J7" i="4"/>
  <c r="J8" i="4"/>
  <c r="C9" i="4"/>
  <c r="C10" i="4" s="1"/>
  <c r="C6" i="4"/>
  <c r="J9" i="4"/>
  <c r="J6" i="4"/>
  <c r="J6" i="3"/>
  <c r="C6" i="3"/>
  <c r="F6" i="3" s="1"/>
  <c r="J9" i="3"/>
  <c r="J8" i="3"/>
  <c r="C8" i="3"/>
  <c r="J7" i="3"/>
  <c r="C7" i="3"/>
  <c r="J10" i="3" l="1"/>
  <c r="C9" i="3"/>
  <c r="F9" i="3" s="1"/>
  <c r="C11" i="5"/>
  <c r="F11" i="5" s="1"/>
  <c r="J10" i="4"/>
  <c r="C8" i="2"/>
  <c r="C7" i="2"/>
  <c r="J8" i="2"/>
  <c r="J7" i="2"/>
  <c r="J10" i="2" s="1"/>
  <c r="J9" i="2"/>
  <c r="J6" i="2"/>
  <c r="C6" i="2"/>
  <c r="C9" i="2" s="1"/>
</calcChain>
</file>

<file path=xl/sharedStrings.xml><?xml version="1.0" encoding="utf-8"?>
<sst xmlns="http://schemas.openxmlformats.org/spreadsheetml/2006/main" count="156" uniqueCount="71">
  <si>
    <t>NUORTEN 9-15v MONIOTTELUPISTELASKURI</t>
  </si>
  <si>
    <t>Tulos</t>
  </si>
  <si>
    <t>Pisteet</t>
  </si>
  <si>
    <t>Laskentakaavat</t>
  </si>
  <si>
    <t>Juoksut: P = (1010 / ((T / T1) ^ a)) - 10</t>
  </si>
  <si>
    <t>Kävelyt: P = (1030 / ((T / T1) ^ a)) - 30</t>
  </si>
  <si>
    <t>Kenttälajit: P = (1010 / ((T1 / T) ^ a)) - 10</t>
  </si>
  <si>
    <t>P = pistemäärä</t>
  </si>
  <si>
    <t>T = saavutettu tulos</t>
  </si>
  <si>
    <t>T1 = tulos, joka antaa 1000 pistettä</t>
  </si>
  <si>
    <t>a = progressiivisuuteen vaikuttava vakio</t>
  </si>
  <si>
    <t>Lajikohtaiset parametrit</t>
  </si>
  <si>
    <t>LAJI</t>
  </si>
  <si>
    <t>T1</t>
  </si>
  <si>
    <t>a</t>
  </si>
  <si>
    <t>40m</t>
  </si>
  <si>
    <t>60m</t>
  </si>
  <si>
    <t>80m</t>
  </si>
  <si>
    <t>100m</t>
  </si>
  <si>
    <t>150m</t>
  </si>
  <si>
    <t>200m</t>
  </si>
  <si>
    <t>300m</t>
  </si>
  <si>
    <t>400m</t>
  </si>
  <si>
    <t>80m aj</t>
  </si>
  <si>
    <t>60m aj</t>
  </si>
  <si>
    <t>100m aj</t>
  </si>
  <si>
    <t>200m aj</t>
  </si>
  <si>
    <t>600m</t>
  </si>
  <si>
    <t>800m</t>
  </si>
  <si>
    <t>1000m</t>
  </si>
  <si>
    <t>1500m</t>
  </si>
  <si>
    <t>2000m</t>
  </si>
  <si>
    <t>3000m</t>
  </si>
  <si>
    <t>600m käv.</t>
  </si>
  <si>
    <t>1000m käv.</t>
  </si>
  <si>
    <t>2000m käv.</t>
  </si>
  <si>
    <t>3000m käv.</t>
  </si>
  <si>
    <t>korkeus</t>
  </si>
  <si>
    <t>seiväs</t>
  </si>
  <si>
    <t>pituus</t>
  </si>
  <si>
    <t>kolmiloikka</t>
  </si>
  <si>
    <t>kuula</t>
  </si>
  <si>
    <t>kiekko</t>
  </si>
  <si>
    <t>moukari</t>
  </si>
  <si>
    <t>keihäs</t>
  </si>
  <si>
    <t>pallo</t>
  </si>
  <si>
    <t>4x50m</t>
  </si>
  <si>
    <t>4x100m</t>
  </si>
  <si>
    <t>4x600m</t>
  </si>
  <si>
    <t>4x800m</t>
  </si>
  <si>
    <t>4x60m aj</t>
  </si>
  <si>
    <t>4x80m aj</t>
  </si>
  <si>
    <t>4x100m aj</t>
  </si>
  <si>
    <t>9v 3-ottelu &amp; 4-ottelu</t>
  </si>
  <si>
    <t>3-ottelu</t>
  </si>
  <si>
    <t>4-ottelu</t>
  </si>
  <si>
    <t>60m aj.</t>
  </si>
  <si>
    <t>10-11v 3-ottelu &amp; 4-ottelu</t>
  </si>
  <si>
    <t>12-13v 4-ottelu/T &amp; 4-ottelu/P</t>
  </si>
  <si>
    <t>4-ottelu/T</t>
  </si>
  <si>
    <t>4-ottelu/P</t>
  </si>
  <si>
    <t>14-15v 5-ottelu/T &amp; 5-ottelu/P</t>
  </si>
  <si>
    <t>5-ottelu/T</t>
  </si>
  <si>
    <t>5-ottelu/P</t>
  </si>
  <si>
    <t>80m aj.</t>
  </si>
  <si>
    <t>100m aj.</t>
  </si>
  <si>
    <t>Tavoite</t>
  </si>
  <si>
    <t>Toteutunut</t>
  </si>
  <si>
    <t>Erotus</t>
  </si>
  <si>
    <t>Pistelaskurissa juoksut ja kävelyt sekunteina</t>
  </si>
  <si>
    <t>Hypyt senttimetreinä Heitot metreinä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</si>
</sst>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164" fontId="0" fillId="0" borderId="1" xfId="0" applyNumberFormat="1" applyBorder="1"/>
    <xf numFmtId="0" fontId="0" fillId="0" borderId="8" xfId="0" applyBorder="1"/>
    <xf numFmtId="0" fontId="0" fillId="0" borderId="3" xfId="0" applyBorder="1"/>
    <xf numFmtId="0" fontId="0" fillId="0" borderId="3" xfId="0" applyBorder="1"/>
    <xf numFmtId="0" fontId="0" fillId="0" borderId="15" xfId="0" applyBorder="1"/>
    <xf numFmtId="0" fontId="0" fillId="0" borderId="16" xfId="0" applyBorder="1"/>
    <xf numFmtId="2" fontId="0" fillId="0" borderId="15" xfId="0" applyNumberFormat="1" applyBorder="1"/>
    <xf numFmtId="2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2" fontId="0" fillId="0" borderId="24" xfId="0" applyNumberFormat="1" applyBorder="1"/>
    <xf numFmtId="2" fontId="0" fillId="0" borderId="25" xfId="0" applyNumberFormat="1" applyBorder="1"/>
    <xf numFmtId="0" fontId="0" fillId="0" borderId="27" xfId="0" applyBorder="1"/>
    <xf numFmtId="0" fontId="1" fillId="0" borderId="20" xfId="0" applyFont="1" applyBorder="1"/>
    <xf numFmtId="0" fontId="3" fillId="0" borderId="11" xfId="0" applyFont="1" applyBorder="1" applyAlignment="1"/>
    <xf numFmtId="0" fontId="0" fillId="0" borderId="24" xfId="0" applyBorder="1"/>
    <xf numFmtId="0" fontId="3" fillId="0" borderId="4" xfId="0" applyFont="1" applyBorder="1" applyAlignment="1"/>
    <xf numFmtId="0" fontId="0" fillId="0" borderId="19" xfId="0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9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3-ottelu </a:t>
            </a:r>
            <a:r>
              <a:rPr lang="fi-FI" u="sng"/>
              <a:t>Tavoite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02-4A7E-8443-E39199053D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02-4A7E-8443-E39199053D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02-4A7E-8443-E39199053D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'9v'!$A$6:$A$8</c:f>
              <c:strCache>
                <c:ptCount val="3"/>
                <c:pt idx="0">
                  <c:v>40m</c:v>
                </c:pt>
                <c:pt idx="1">
                  <c:v>pituus</c:v>
                </c:pt>
                <c:pt idx="2">
                  <c:v>kuula</c:v>
                </c:pt>
              </c:strCache>
            </c:strRef>
          </c:cat>
          <c:val>
            <c:numRef>
              <c:f>'9v'!$C$6:$C$8</c:f>
              <c:numCache>
                <c:formatCode>General</c:formatCode>
                <c:ptCount val="3"/>
                <c:pt idx="0">
                  <c:v>218</c:v>
                </c:pt>
                <c:pt idx="1">
                  <c:v>273</c:v>
                </c:pt>
                <c:pt idx="2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9-4506-A522-3642B4981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4-ottelu/P </a:t>
            </a:r>
            <a:r>
              <a:rPr lang="fi-FI" u="sng"/>
              <a:t>Tavoite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10-4442-9F3F-0542971D9B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10-4442-9F3F-0542971D9B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10-4442-9F3F-0542971D9B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10-4442-9F3F-0542971D9B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'12-13v'!$H$6:$H$9</c:f>
              <c:strCache>
                <c:ptCount val="4"/>
                <c:pt idx="0">
                  <c:v>60m aj.</c:v>
                </c:pt>
                <c:pt idx="1">
                  <c:v>kuula</c:v>
                </c:pt>
                <c:pt idx="2">
                  <c:v>korkeus</c:v>
                </c:pt>
                <c:pt idx="3">
                  <c:v>800m</c:v>
                </c:pt>
              </c:strCache>
            </c:strRef>
          </c:cat>
          <c:val>
            <c:numRef>
              <c:f>'12-13v'!$J$6:$J$9</c:f>
              <c:numCache>
                <c:formatCode>General</c:formatCode>
                <c:ptCount val="4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5-4FD2-9407-449E9C157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4-ottelu/T </a:t>
            </a:r>
            <a:r>
              <a:rPr lang="fi-FI" u="sng"/>
              <a:t>Toteutunut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C2-4C8B-BA1B-1E5B897745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C2-4C8B-BA1B-1E5B897745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C2-4C8B-BA1B-1E5B897745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C2-4C8B-BA1B-1E5B897745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'12-13v'!$A$6:$A$9</c:f>
              <c:strCache>
                <c:ptCount val="4"/>
                <c:pt idx="0">
                  <c:v>60m aj.</c:v>
                </c:pt>
                <c:pt idx="1">
                  <c:v>kuula</c:v>
                </c:pt>
                <c:pt idx="2">
                  <c:v>pituus</c:v>
                </c:pt>
                <c:pt idx="3">
                  <c:v>800m</c:v>
                </c:pt>
              </c:strCache>
            </c:strRef>
          </c:cat>
          <c:val>
            <c:numRef>
              <c:f>'12-13v'!$E$6:$E$9</c:f>
              <c:numCache>
                <c:formatCode>General</c:formatCode>
                <c:ptCount val="4"/>
                <c:pt idx="0">
                  <c:v>1000</c:v>
                </c:pt>
                <c:pt idx="1">
                  <c:v>474</c:v>
                </c:pt>
                <c:pt idx="2">
                  <c:v>1000</c:v>
                </c:pt>
                <c:pt idx="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C2-4C8B-BA1B-1E5B89774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4-ottelu/P </a:t>
            </a:r>
            <a:r>
              <a:rPr lang="fi-FI" u="sng"/>
              <a:t>Toteutunut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16-4EE8-AC1E-7B4764C6FD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16-4EE8-AC1E-7B4764C6FD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16-4EE8-AC1E-7B4764C6FD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16-4EE8-AC1E-7B4764C6FD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'12-13v'!$H$6:$H$9</c:f>
              <c:strCache>
                <c:ptCount val="4"/>
                <c:pt idx="0">
                  <c:v>60m aj.</c:v>
                </c:pt>
                <c:pt idx="1">
                  <c:v>kuula</c:v>
                </c:pt>
                <c:pt idx="2">
                  <c:v>korkeus</c:v>
                </c:pt>
                <c:pt idx="3">
                  <c:v>800m</c:v>
                </c:pt>
              </c:strCache>
            </c:strRef>
          </c:cat>
          <c:val>
            <c:numRef>
              <c:f>'12-13v'!$L$6:$L$9</c:f>
              <c:numCache>
                <c:formatCode>General</c:formatCode>
                <c:ptCount val="4"/>
                <c:pt idx="0">
                  <c:v>852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16-4EE8-AC1E-7B4764C6F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5-ottelu/T </a:t>
            </a:r>
            <a:r>
              <a:rPr lang="fi-FI" u="sng"/>
              <a:t>Tavoite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D7-4DC1-8CF4-64EBA6593D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D7-4DC1-8CF4-64EBA6593D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D7-4DC1-8CF4-64EBA6593D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D7-4DC1-8CF4-64EBA6593D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D7-4DC1-8CF4-64EBA6593D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'14-15v'!$A$6:$A$10</c:f>
              <c:strCache>
                <c:ptCount val="5"/>
                <c:pt idx="0">
                  <c:v>80m aj.</c:v>
                </c:pt>
                <c:pt idx="1">
                  <c:v>pituus</c:v>
                </c:pt>
                <c:pt idx="2">
                  <c:v>keihäs</c:v>
                </c:pt>
                <c:pt idx="3">
                  <c:v>korkeus</c:v>
                </c:pt>
                <c:pt idx="4">
                  <c:v>800m</c:v>
                </c:pt>
              </c:strCache>
            </c:strRef>
          </c:cat>
          <c:val>
            <c:numRef>
              <c:f>'14-15v'!$C$6:$C$10</c:f>
              <c:numCache>
                <c:formatCode>General</c:formatCode>
                <c:ptCount val="5"/>
                <c:pt idx="0">
                  <c:v>470</c:v>
                </c:pt>
                <c:pt idx="1">
                  <c:v>388</c:v>
                </c:pt>
                <c:pt idx="2">
                  <c:v>323</c:v>
                </c:pt>
                <c:pt idx="3">
                  <c:v>320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0-4030-B54C-6A362E94C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5-ottelu/P </a:t>
            </a:r>
            <a:r>
              <a:rPr lang="fi-FI" u="sng"/>
              <a:t>Tavoite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5D-4A22-AA4B-513F9C2789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5D-4A22-AA4B-513F9C2789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5D-4A22-AA4B-513F9C2789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A5D-4A22-AA4B-513F9C2789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A5D-4A22-AA4B-513F9C2789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'14-15v'!$H$6:$H$10</c:f>
              <c:strCache>
                <c:ptCount val="5"/>
                <c:pt idx="0">
                  <c:v>100m aj.</c:v>
                </c:pt>
                <c:pt idx="1">
                  <c:v>pituus</c:v>
                </c:pt>
                <c:pt idx="2">
                  <c:v>keihäs</c:v>
                </c:pt>
                <c:pt idx="3">
                  <c:v>seiväs</c:v>
                </c:pt>
                <c:pt idx="4">
                  <c:v>1000m</c:v>
                </c:pt>
              </c:strCache>
            </c:strRef>
          </c:cat>
          <c:val>
            <c:numRef>
              <c:f>'14-15v'!$J$6:$J$10</c:f>
              <c:numCache>
                <c:formatCode>General</c:formatCode>
                <c:ptCount val="5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0-4290-BC2A-6E5909E36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5-ottelu/T </a:t>
            </a:r>
            <a:r>
              <a:rPr lang="fi-FI" u="sng"/>
              <a:t>Toteutunut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BD-444A-B571-E3E7D1C9C6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BD-444A-B571-E3E7D1C9C6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BD-444A-B571-E3E7D1C9C6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3BD-444A-B571-E3E7D1C9C65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3BD-444A-B571-E3E7D1C9C6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'14-15v'!$A$6:$A$10</c:f>
              <c:strCache>
                <c:ptCount val="5"/>
                <c:pt idx="0">
                  <c:v>80m aj.</c:v>
                </c:pt>
                <c:pt idx="1">
                  <c:v>pituus</c:v>
                </c:pt>
                <c:pt idx="2">
                  <c:v>keihäs</c:v>
                </c:pt>
                <c:pt idx="3">
                  <c:v>korkeus</c:v>
                </c:pt>
                <c:pt idx="4">
                  <c:v>800m</c:v>
                </c:pt>
              </c:strCache>
            </c:strRef>
          </c:cat>
          <c:val>
            <c:numRef>
              <c:f>'14-15v'!$E$6:$E$10</c:f>
              <c:numCache>
                <c:formatCode>General</c:formatCode>
                <c:ptCount val="5"/>
                <c:pt idx="0">
                  <c:v>470</c:v>
                </c:pt>
                <c:pt idx="1">
                  <c:v>388</c:v>
                </c:pt>
                <c:pt idx="2">
                  <c:v>323</c:v>
                </c:pt>
                <c:pt idx="3">
                  <c:v>320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BD-444A-B571-E3E7D1C9C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5-ottelu/P </a:t>
            </a:r>
            <a:r>
              <a:rPr lang="fi-FI" u="sng"/>
              <a:t>Toteutunut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72-4F66-A69D-59C31572B2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72-4F66-A69D-59C31572B2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72-4F66-A69D-59C31572B2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72-4F66-A69D-59C31572B22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72-4F66-A69D-59C31572B2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'14-15v'!$H$6:$H$10</c:f>
              <c:strCache>
                <c:ptCount val="5"/>
                <c:pt idx="0">
                  <c:v>100m aj.</c:v>
                </c:pt>
                <c:pt idx="1">
                  <c:v>pituus</c:v>
                </c:pt>
                <c:pt idx="2">
                  <c:v>keihäs</c:v>
                </c:pt>
                <c:pt idx="3">
                  <c:v>seiväs</c:v>
                </c:pt>
                <c:pt idx="4">
                  <c:v>1000m</c:v>
                </c:pt>
              </c:strCache>
            </c:strRef>
          </c:cat>
          <c:val>
            <c:numRef>
              <c:f>'14-15v'!$L$6:$L$10</c:f>
              <c:numCache>
                <c:formatCode>General</c:formatCode>
                <c:ptCount val="5"/>
                <c:pt idx="0">
                  <c:v>935</c:v>
                </c:pt>
                <c:pt idx="1">
                  <c:v>743</c:v>
                </c:pt>
                <c:pt idx="2">
                  <c:v>658</c:v>
                </c:pt>
                <c:pt idx="3">
                  <c:v>838</c:v>
                </c:pt>
                <c:pt idx="4">
                  <c:v>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72-4F66-A69D-59C31572B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4-ottelu </a:t>
            </a:r>
            <a:r>
              <a:rPr lang="fi-FI" u="sng"/>
              <a:t>Tavoite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19-42C0-8187-530CF405C6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19-42C0-8187-530CF405C6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19-42C0-8187-530CF405C6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19-42C0-8187-530CF405C6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'9v'!$H$6:$H$9</c:f>
              <c:strCache>
                <c:ptCount val="4"/>
                <c:pt idx="0">
                  <c:v>40m</c:v>
                </c:pt>
                <c:pt idx="1">
                  <c:v>korkeus</c:v>
                </c:pt>
                <c:pt idx="2">
                  <c:v>keihäs</c:v>
                </c:pt>
                <c:pt idx="3">
                  <c:v>800m</c:v>
                </c:pt>
              </c:strCache>
            </c:strRef>
          </c:cat>
          <c:val>
            <c:numRef>
              <c:f>'9v'!$J$6:$J$9</c:f>
              <c:numCache>
                <c:formatCode>General</c:formatCode>
                <c:ptCount val="4"/>
                <c:pt idx="0">
                  <c:v>157</c:v>
                </c:pt>
                <c:pt idx="1">
                  <c:v>141</c:v>
                </c:pt>
                <c:pt idx="2">
                  <c:v>192</c:v>
                </c:pt>
                <c:pt idx="3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D-4D08-874E-23BE51DB4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3-ottelu </a:t>
            </a:r>
            <a:r>
              <a:rPr lang="fi-FI" u="sng"/>
              <a:t>Toteutunut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B5-4BAE-9349-4D23D2D41A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B5-4BAE-9349-4D23D2D41A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B5-4BAE-9349-4D23D2D41A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'9v'!$A$6:$A$8</c:f>
              <c:strCache>
                <c:ptCount val="3"/>
                <c:pt idx="0">
                  <c:v>40m</c:v>
                </c:pt>
                <c:pt idx="1">
                  <c:v>pituus</c:v>
                </c:pt>
                <c:pt idx="2">
                  <c:v>kuula</c:v>
                </c:pt>
              </c:strCache>
            </c:strRef>
          </c:cat>
          <c:val>
            <c:numRef>
              <c:f>'9v'!$E$6:$E$8</c:f>
              <c:numCache>
                <c:formatCode>General</c:formatCode>
                <c:ptCount val="3"/>
                <c:pt idx="0">
                  <c:v>203</c:v>
                </c:pt>
                <c:pt idx="1">
                  <c:v>273</c:v>
                </c:pt>
                <c:pt idx="2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B5-4BAE-9349-4D23D2D41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4-ottelu </a:t>
            </a:r>
            <a:r>
              <a:rPr lang="fi-FI" u="sng"/>
              <a:t>Toteutunut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29-4D9F-A6DE-FEB5B405D1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29-4D9F-A6DE-FEB5B405D1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29-4D9F-A6DE-FEB5B405D1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29-4D9F-A6DE-FEB5B405D1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'9v'!$H$6:$H$9</c:f>
              <c:strCache>
                <c:ptCount val="4"/>
                <c:pt idx="0">
                  <c:v>40m</c:v>
                </c:pt>
                <c:pt idx="1">
                  <c:v>korkeus</c:v>
                </c:pt>
                <c:pt idx="2">
                  <c:v>keihäs</c:v>
                </c:pt>
                <c:pt idx="3">
                  <c:v>800m</c:v>
                </c:pt>
              </c:strCache>
            </c:strRef>
          </c:cat>
          <c:val>
            <c:numRef>
              <c:f>'9v'!$L$6:$L$9</c:f>
              <c:numCache>
                <c:formatCode>General</c:formatCode>
                <c:ptCount val="4"/>
                <c:pt idx="0">
                  <c:v>130</c:v>
                </c:pt>
                <c:pt idx="1">
                  <c:v>141</c:v>
                </c:pt>
                <c:pt idx="2">
                  <c:v>192</c:v>
                </c:pt>
                <c:pt idx="3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29-4D9F-A6DE-FEB5B405D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3-ottelu </a:t>
            </a:r>
            <a:r>
              <a:rPr lang="fi-FI" u="sng"/>
              <a:t>Tavoite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15-4481-B84E-C3D2357441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15-4481-B84E-C3D2357441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15-4481-B84E-C3D2357441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'10-11v'!$A$6:$A$8</c:f>
              <c:strCache>
                <c:ptCount val="3"/>
                <c:pt idx="0">
                  <c:v>60m</c:v>
                </c:pt>
                <c:pt idx="1">
                  <c:v>pituus</c:v>
                </c:pt>
                <c:pt idx="2">
                  <c:v>kuula</c:v>
                </c:pt>
              </c:strCache>
            </c:strRef>
          </c:cat>
          <c:val>
            <c:numRef>
              <c:f>'10-11v'!$C$6:$C$8</c:f>
              <c:numCache>
                <c:formatCode>General</c:formatCode>
                <c:ptCount val="3"/>
                <c:pt idx="0">
                  <c:v>505</c:v>
                </c:pt>
                <c:pt idx="1">
                  <c:v>287</c:v>
                </c:pt>
                <c:pt idx="2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C-4053-9858-CE45E9103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4-ottelu </a:t>
            </a:r>
            <a:r>
              <a:rPr lang="fi-FI" u="sng"/>
              <a:t>Tavoite</a:t>
            </a:r>
          </a:p>
        </c:rich>
      </c:tx>
      <c:layout>
        <c:manualLayout>
          <c:xMode val="edge"/>
          <c:yMode val="edge"/>
          <c:x val="0.18335003498685828"/>
          <c:y val="4.02010262340712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99-4C65-A52C-C43FDD5BF3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99-4C65-A52C-C43FDD5BF3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99-4C65-A52C-C43FDD5BF3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99-4C65-A52C-C43FDD5BF3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'10-11v'!$H$6:$H$9</c:f>
              <c:strCache>
                <c:ptCount val="4"/>
                <c:pt idx="0">
                  <c:v>60m aj.</c:v>
                </c:pt>
                <c:pt idx="1">
                  <c:v>korkeus</c:v>
                </c:pt>
                <c:pt idx="2">
                  <c:v>keihäs</c:v>
                </c:pt>
                <c:pt idx="3">
                  <c:v>800m</c:v>
                </c:pt>
              </c:strCache>
            </c:strRef>
          </c:cat>
          <c:val>
            <c:numRef>
              <c:f>'10-11v'!$J$6:$J$9</c:f>
              <c:numCache>
                <c:formatCode>General</c:formatCode>
                <c:ptCount val="4"/>
                <c:pt idx="0">
                  <c:v>381</c:v>
                </c:pt>
                <c:pt idx="1">
                  <c:v>265</c:v>
                </c:pt>
                <c:pt idx="2">
                  <c:v>299</c:v>
                </c:pt>
                <c:pt idx="3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6-495C-A794-C5B7353E8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3-ottelu </a:t>
            </a:r>
            <a:r>
              <a:rPr lang="fi-FI" u="sng"/>
              <a:t>Toteutunut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4B-43D3-B331-6954DDB952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4B-43D3-B331-6954DDB952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4B-43D3-B331-6954DDB952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'10-11v'!$A$6:$A$8</c:f>
              <c:strCache>
                <c:ptCount val="3"/>
                <c:pt idx="0">
                  <c:v>60m</c:v>
                </c:pt>
                <c:pt idx="1">
                  <c:v>pituus</c:v>
                </c:pt>
                <c:pt idx="2">
                  <c:v>kuula</c:v>
                </c:pt>
              </c:strCache>
            </c:strRef>
          </c:cat>
          <c:val>
            <c:numRef>
              <c:f>'10-11v'!$E$6:$E$8</c:f>
              <c:numCache>
                <c:formatCode>General</c:formatCode>
                <c:ptCount val="3"/>
                <c:pt idx="0">
                  <c:v>382</c:v>
                </c:pt>
                <c:pt idx="1">
                  <c:v>287</c:v>
                </c:pt>
                <c:pt idx="2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4B-43D3-B331-6954DDB95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4-ottelu </a:t>
            </a:r>
            <a:r>
              <a:rPr lang="fi-FI" u="sng"/>
              <a:t>Toteutunut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A4-43C0-B4BA-E7647A94A3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A4-43C0-B4BA-E7647A94A3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A4-43C0-B4BA-E7647A94A3E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A4-43C0-B4BA-E7647A94A3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'10-11v'!$H$6:$H$9</c:f>
              <c:strCache>
                <c:ptCount val="4"/>
                <c:pt idx="0">
                  <c:v>60m aj.</c:v>
                </c:pt>
                <c:pt idx="1">
                  <c:v>korkeus</c:v>
                </c:pt>
                <c:pt idx="2">
                  <c:v>keihäs</c:v>
                </c:pt>
                <c:pt idx="3">
                  <c:v>800m</c:v>
                </c:pt>
              </c:strCache>
            </c:strRef>
          </c:cat>
          <c:val>
            <c:numRef>
              <c:f>'10-11v'!$L$6:$L$9</c:f>
              <c:numCache>
                <c:formatCode>General</c:formatCode>
                <c:ptCount val="4"/>
                <c:pt idx="0">
                  <c:v>330</c:v>
                </c:pt>
                <c:pt idx="1">
                  <c:v>265</c:v>
                </c:pt>
                <c:pt idx="2">
                  <c:v>299</c:v>
                </c:pt>
                <c:pt idx="3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A4-43C0-B4BA-E7647A94A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4-ottelu/T </a:t>
            </a:r>
            <a:r>
              <a:rPr lang="fi-FI" u="sng"/>
              <a:t>Tavoite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F-4EEE-B62A-4E0948D1C5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F-4EEE-B62A-4E0948D1C5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F-4EEE-B62A-4E0948D1C5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F-4EEE-B62A-4E0948D1C5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'12-13v'!$A$6:$A$9</c:f>
              <c:strCache>
                <c:ptCount val="4"/>
                <c:pt idx="0">
                  <c:v>60m aj.</c:v>
                </c:pt>
                <c:pt idx="1">
                  <c:v>kuula</c:v>
                </c:pt>
                <c:pt idx="2">
                  <c:v>pituus</c:v>
                </c:pt>
                <c:pt idx="3">
                  <c:v>800m</c:v>
                </c:pt>
              </c:strCache>
            </c:strRef>
          </c:cat>
          <c:val>
            <c:numRef>
              <c:f>'12-13v'!$C$6:$C$9</c:f>
              <c:numCache>
                <c:formatCode>General</c:formatCode>
                <c:ptCount val="4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A-4F5E-8CCB-D21D66793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0</xdr:rowOff>
    </xdr:from>
    <xdr:to>
      <xdr:col>3</xdr:col>
      <xdr:colOff>57150</xdr:colOff>
      <xdr:row>21</xdr:row>
      <xdr:rowOff>9524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371475</xdr:colOff>
      <xdr:row>11</xdr:row>
      <xdr:rowOff>0</xdr:rowOff>
    </xdr:from>
    <xdr:to>
      <xdr:col>9</xdr:col>
      <xdr:colOff>419100</xdr:colOff>
      <xdr:row>21</xdr:row>
      <xdr:rowOff>19050</xdr:rowOff>
    </xdr:to>
    <xdr:graphicFrame macro="">
      <xdr:nvGraphicFramePr>
        <xdr:cNvPr id="3" name="Kaavi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66675</xdr:colOff>
      <xdr:row>11</xdr:row>
      <xdr:rowOff>9525</xdr:rowOff>
    </xdr:from>
    <xdr:to>
      <xdr:col>6</xdr:col>
      <xdr:colOff>361950</xdr:colOff>
      <xdr:row>21</xdr:row>
      <xdr:rowOff>9525</xdr:rowOff>
    </xdr:to>
    <xdr:graphicFrame macro="">
      <xdr:nvGraphicFramePr>
        <xdr:cNvPr id="4" name="Kaavi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428625</xdr:colOff>
      <xdr:row>11</xdr:row>
      <xdr:rowOff>0</xdr:rowOff>
    </xdr:from>
    <xdr:to>
      <xdr:col>13</xdr:col>
      <xdr:colOff>0</xdr:colOff>
      <xdr:row>21</xdr:row>
      <xdr:rowOff>19050</xdr:rowOff>
    </xdr:to>
    <xdr:graphicFrame macro="">
      <xdr:nvGraphicFramePr>
        <xdr:cNvPr id="5" name="Kaavi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11</xdr:row>
      <xdr:rowOff>0</xdr:rowOff>
    </xdr:from>
    <xdr:to>
      <xdr:col>3</xdr:col>
      <xdr:colOff>171449</xdr:colOff>
      <xdr:row>20</xdr:row>
      <xdr:rowOff>180975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371474</xdr:colOff>
      <xdr:row>11</xdr:row>
      <xdr:rowOff>9526</xdr:rowOff>
    </xdr:from>
    <xdr:to>
      <xdr:col>9</xdr:col>
      <xdr:colOff>447675</xdr:colOff>
      <xdr:row>21</xdr:row>
      <xdr:rowOff>0</xdr:rowOff>
    </xdr:to>
    <xdr:graphicFrame macro="">
      <xdr:nvGraphicFramePr>
        <xdr:cNvPr id="3" name="Kaavi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152400</xdr:colOff>
      <xdr:row>11</xdr:row>
      <xdr:rowOff>9525</xdr:rowOff>
    </xdr:from>
    <xdr:to>
      <xdr:col>6</xdr:col>
      <xdr:colOff>361950</xdr:colOff>
      <xdr:row>21</xdr:row>
      <xdr:rowOff>0</xdr:rowOff>
    </xdr:to>
    <xdr:graphicFrame macro="">
      <xdr:nvGraphicFramePr>
        <xdr:cNvPr id="4" name="Kaavi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438150</xdr:colOff>
      <xdr:row>10</xdr:row>
      <xdr:rowOff>190499</xdr:rowOff>
    </xdr:from>
    <xdr:to>
      <xdr:col>13</xdr:col>
      <xdr:colOff>19050</xdr:colOff>
      <xdr:row>20</xdr:row>
      <xdr:rowOff>180974</xdr:rowOff>
    </xdr:to>
    <xdr:graphicFrame macro="">
      <xdr:nvGraphicFramePr>
        <xdr:cNvPr id="5" name="Kaavi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11</xdr:row>
      <xdr:rowOff>0</xdr:rowOff>
    </xdr:from>
    <xdr:to>
      <xdr:col>3</xdr:col>
      <xdr:colOff>19050</xdr:colOff>
      <xdr:row>21</xdr:row>
      <xdr:rowOff>0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11</xdr:row>
      <xdr:rowOff>0</xdr:rowOff>
    </xdr:from>
    <xdr:to>
      <xdr:col>9</xdr:col>
      <xdr:colOff>333375</xdr:colOff>
      <xdr:row>21</xdr:row>
      <xdr:rowOff>28575</xdr:rowOff>
    </xdr:to>
    <xdr:graphicFrame macro="">
      <xdr:nvGraphicFramePr>
        <xdr:cNvPr id="3" name="Kaavi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</xdr:colOff>
      <xdr:row>11</xdr:row>
      <xdr:rowOff>9525</xdr:rowOff>
    </xdr:from>
    <xdr:to>
      <xdr:col>6</xdr:col>
      <xdr:colOff>285750</xdr:colOff>
      <xdr:row>21</xdr:row>
      <xdr:rowOff>19050</xdr:rowOff>
    </xdr:to>
    <xdr:graphicFrame macro="">
      <xdr:nvGraphicFramePr>
        <xdr:cNvPr id="4" name="Kaavi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342900</xdr:colOff>
      <xdr:row>11</xdr:row>
      <xdr:rowOff>9526</xdr:rowOff>
    </xdr:from>
    <xdr:to>
      <xdr:col>13</xdr:col>
      <xdr:colOff>0</xdr:colOff>
      <xdr:row>21</xdr:row>
      <xdr:rowOff>19050</xdr:rowOff>
    </xdr:to>
    <xdr:graphicFrame macro="">
      <xdr:nvGraphicFramePr>
        <xdr:cNvPr id="5" name="Kaavi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323850</xdr:colOff>
      <xdr:row>21</xdr:row>
      <xdr:rowOff>171451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14288</xdr:colOff>
      <xdr:row>12</xdr:row>
      <xdr:rowOff>0</xdr:rowOff>
    </xdr:from>
    <xdr:to>
      <xdr:col>10</xdr:col>
      <xdr:colOff>333375</xdr:colOff>
      <xdr:row>22</xdr:row>
      <xdr:rowOff>0</xdr:rowOff>
    </xdr:to>
    <xdr:graphicFrame macro="">
      <xdr:nvGraphicFramePr>
        <xdr:cNvPr id="3" name="Kaavi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323850</xdr:colOff>
      <xdr:row>12</xdr:row>
      <xdr:rowOff>0</xdr:rowOff>
    </xdr:from>
    <xdr:to>
      <xdr:col>7</xdr:col>
      <xdr:colOff>9525</xdr:colOff>
      <xdr:row>21</xdr:row>
      <xdr:rowOff>180976</xdr:rowOff>
    </xdr:to>
    <xdr:graphicFrame macro="">
      <xdr:nvGraphicFramePr>
        <xdr:cNvPr id="11" name="Kaavi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314325</xdr:colOff>
      <xdr:row>11</xdr:row>
      <xdr:rowOff>180975</xdr:rowOff>
    </xdr:from>
    <xdr:to>
      <xdr:col>14</xdr:col>
      <xdr:colOff>9525</xdr:colOff>
      <xdr:row>22</xdr:row>
      <xdr:rowOff>0</xdr:rowOff>
    </xdr:to>
    <xdr:graphicFrame macro="">
      <xdr:nvGraphicFramePr>
        <xdr:cNvPr id="13" name="Kaavi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D17" sqref="D17"/>
    </sheetView>
  </sheetViews>
  <sheetFormatPr defaultRowHeight="15" x14ac:dyDescent="0.25"/>
  <cols>
    <col min="10" max="10" width="2.42578125" customWidth="1"/>
    <col min="11" max="11" width="11" customWidth="1"/>
  </cols>
  <sheetData>
    <row r="1" spans="1:13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x14ac:dyDescent="0.25">
      <c r="B3" s="1"/>
      <c r="C3" s="1"/>
    </row>
    <row r="4" spans="1:13" x14ac:dyDescent="0.25">
      <c r="B4" s="2" t="s">
        <v>3</v>
      </c>
      <c r="C4" s="2"/>
      <c r="G4" s="2" t="s">
        <v>11</v>
      </c>
      <c r="H4" s="2"/>
      <c r="I4" s="2"/>
    </row>
    <row r="5" spans="1:13" x14ac:dyDescent="0.25">
      <c r="B5" s="34" t="s">
        <v>4</v>
      </c>
      <c r="C5" s="35"/>
      <c r="D5" s="35"/>
      <c r="E5" s="36"/>
      <c r="G5" s="3" t="s">
        <v>12</v>
      </c>
      <c r="H5" s="3" t="s">
        <v>13</v>
      </c>
      <c r="I5" s="3" t="s">
        <v>14</v>
      </c>
      <c r="K5" s="3" t="s">
        <v>12</v>
      </c>
      <c r="L5" s="3" t="s">
        <v>13</v>
      </c>
      <c r="M5" s="3" t="s">
        <v>14</v>
      </c>
    </row>
    <row r="6" spans="1:13" x14ac:dyDescent="0.25">
      <c r="B6" s="27" t="s">
        <v>5</v>
      </c>
      <c r="C6" s="28"/>
      <c r="D6" s="28"/>
      <c r="E6" s="29"/>
      <c r="G6" s="3" t="s">
        <v>15</v>
      </c>
      <c r="H6" s="5">
        <v>5.36</v>
      </c>
      <c r="I6" s="6">
        <v>5.2632000000000003</v>
      </c>
      <c r="K6" s="3" t="s">
        <v>34</v>
      </c>
      <c r="L6" s="5">
        <v>234.84</v>
      </c>
      <c r="M6" s="6">
        <v>3.3332999999999999</v>
      </c>
    </row>
    <row r="7" spans="1:13" x14ac:dyDescent="0.25">
      <c r="B7" s="27" t="s">
        <v>6</v>
      </c>
      <c r="C7" s="28"/>
      <c r="D7" s="28"/>
      <c r="E7" s="29"/>
      <c r="G7" s="3" t="s">
        <v>16</v>
      </c>
      <c r="H7" s="5">
        <v>7.38</v>
      </c>
      <c r="I7" s="6">
        <v>4.7618999999999998</v>
      </c>
      <c r="K7" s="3" t="s">
        <v>35</v>
      </c>
      <c r="L7" s="5">
        <v>505.55</v>
      </c>
      <c r="M7" s="6">
        <v>3.2787000000000002</v>
      </c>
    </row>
    <row r="8" spans="1:13" x14ac:dyDescent="0.25">
      <c r="B8" s="27" t="s">
        <v>7</v>
      </c>
      <c r="C8" s="28"/>
      <c r="D8" s="28"/>
      <c r="E8" s="29"/>
      <c r="G8" s="3" t="s">
        <v>17</v>
      </c>
      <c r="H8" s="5">
        <v>9.43</v>
      </c>
      <c r="I8" s="6">
        <v>4.5454999999999997</v>
      </c>
      <c r="K8" s="3" t="s">
        <v>36</v>
      </c>
      <c r="L8" s="5">
        <v>779.19</v>
      </c>
      <c r="M8" s="6">
        <v>3.2258</v>
      </c>
    </row>
    <row r="9" spans="1:13" x14ac:dyDescent="0.25">
      <c r="B9" s="27" t="s">
        <v>8</v>
      </c>
      <c r="C9" s="28"/>
      <c r="D9" s="28"/>
      <c r="E9" s="29"/>
      <c r="G9" s="3" t="s">
        <v>18</v>
      </c>
      <c r="H9" s="5">
        <v>11.41</v>
      </c>
      <c r="I9" s="6">
        <v>4.6512000000000002</v>
      </c>
      <c r="K9" s="3" t="s">
        <v>37</v>
      </c>
      <c r="L9" s="5">
        <v>194.45</v>
      </c>
      <c r="M9" s="6">
        <v>2.9411999999999998</v>
      </c>
    </row>
    <row r="10" spans="1:13" x14ac:dyDescent="0.25">
      <c r="B10" s="27" t="s">
        <v>9</v>
      </c>
      <c r="C10" s="28"/>
      <c r="D10" s="28"/>
      <c r="E10" s="29"/>
      <c r="G10" s="3" t="s">
        <v>19</v>
      </c>
      <c r="H10" s="5">
        <v>17.21</v>
      </c>
      <c r="I10" s="6">
        <v>4.4443999999999999</v>
      </c>
      <c r="K10" s="3" t="s">
        <v>38</v>
      </c>
      <c r="L10" s="5">
        <v>437.5</v>
      </c>
      <c r="M10" s="6">
        <v>1.9417</v>
      </c>
    </row>
    <row r="11" spans="1:13" x14ac:dyDescent="0.25">
      <c r="B11" s="30" t="s">
        <v>10</v>
      </c>
      <c r="C11" s="31"/>
      <c r="D11" s="31"/>
      <c r="E11" s="32"/>
      <c r="G11" s="3" t="s">
        <v>20</v>
      </c>
      <c r="H11" s="5">
        <v>23.09</v>
      </c>
      <c r="I11" s="6">
        <v>4.3478000000000003</v>
      </c>
      <c r="K11" s="3" t="s">
        <v>39</v>
      </c>
      <c r="L11" s="5">
        <v>676.5</v>
      </c>
      <c r="M11" s="6">
        <v>2.4390000000000001</v>
      </c>
    </row>
    <row r="12" spans="1:13" x14ac:dyDescent="0.25">
      <c r="G12" s="3" t="s">
        <v>21</v>
      </c>
      <c r="H12" s="5">
        <v>37.25</v>
      </c>
      <c r="I12" s="6">
        <v>4.0815999999999999</v>
      </c>
      <c r="K12" s="3" t="s">
        <v>40</v>
      </c>
      <c r="L12" s="5">
        <v>13.94</v>
      </c>
      <c r="M12" s="6">
        <v>2.5316000000000001</v>
      </c>
    </row>
    <row r="13" spans="1:13" x14ac:dyDescent="0.25">
      <c r="A13" s="1"/>
      <c r="B13" s="54" t="s">
        <v>69</v>
      </c>
      <c r="C13" s="54"/>
      <c r="D13" s="54"/>
      <c r="E13" s="54"/>
      <c r="F13" s="55"/>
      <c r="G13" s="3" t="s">
        <v>22</v>
      </c>
      <c r="H13" s="5">
        <v>51.59</v>
      </c>
      <c r="I13" s="6">
        <v>3.9216000000000002</v>
      </c>
      <c r="K13" s="3" t="s">
        <v>41</v>
      </c>
      <c r="L13" s="5">
        <v>18.28</v>
      </c>
      <c r="M13" s="6">
        <v>1.2195</v>
      </c>
    </row>
    <row r="14" spans="1:13" x14ac:dyDescent="0.25">
      <c r="A14" s="1"/>
      <c r="B14" s="54" t="s">
        <v>70</v>
      </c>
      <c r="C14" s="54"/>
      <c r="D14" s="54"/>
      <c r="E14" s="54"/>
      <c r="F14" s="55"/>
      <c r="G14" s="3" t="s">
        <v>24</v>
      </c>
      <c r="H14" s="5">
        <v>8.57</v>
      </c>
      <c r="I14" s="6">
        <v>3.2258</v>
      </c>
      <c r="K14" s="3" t="s">
        <v>42</v>
      </c>
      <c r="L14" s="5">
        <v>60.38</v>
      </c>
      <c r="M14" s="6">
        <v>1.1765000000000001</v>
      </c>
    </row>
    <row r="15" spans="1:13" x14ac:dyDescent="0.25">
      <c r="A15" s="1"/>
      <c r="B15" s="1"/>
      <c r="C15" s="1"/>
      <c r="D15" s="1"/>
      <c r="E15" s="1"/>
      <c r="G15" s="3" t="s">
        <v>23</v>
      </c>
      <c r="H15" s="5">
        <v>11.07</v>
      </c>
      <c r="I15" s="6">
        <v>3.2258</v>
      </c>
      <c r="K15" s="3" t="s">
        <v>43</v>
      </c>
      <c r="L15" s="5">
        <v>62.58</v>
      </c>
      <c r="M15" s="6">
        <v>1.0308999999999999</v>
      </c>
    </row>
    <row r="16" spans="1:13" x14ac:dyDescent="0.25">
      <c r="G16" s="3" t="s">
        <v>25</v>
      </c>
      <c r="H16" s="5">
        <v>13.62</v>
      </c>
      <c r="I16" s="6">
        <v>3.2258</v>
      </c>
      <c r="K16" s="3" t="s">
        <v>44</v>
      </c>
      <c r="L16" s="5">
        <v>71.02</v>
      </c>
      <c r="M16" s="6">
        <v>1.1765000000000001</v>
      </c>
    </row>
    <row r="17" spans="7:13" x14ac:dyDescent="0.25">
      <c r="G17" s="3" t="s">
        <v>26</v>
      </c>
      <c r="H17" s="5">
        <v>26.69</v>
      </c>
      <c r="I17" s="6">
        <v>3.5087999999999999</v>
      </c>
      <c r="K17" s="3" t="s">
        <v>45</v>
      </c>
      <c r="L17" s="5">
        <v>95.94</v>
      </c>
      <c r="M17" s="6">
        <v>1.4493</v>
      </c>
    </row>
    <row r="18" spans="7:13" x14ac:dyDescent="0.25">
      <c r="G18" s="3" t="s">
        <v>27</v>
      </c>
      <c r="H18" s="5">
        <v>86.48</v>
      </c>
      <c r="I18" s="6">
        <v>4</v>
      </c>
      <c r="K18" s="3" t="s">
        <v>46</v>
      </c>
      <c r="L18" s="5">
        <v>21.9</v>
      </c>
      <c r="M18" s="6">
        <v>4.1666999999999996</v>
      </c>
    </row>
    <row r="19" spans="7:13" x14ac:dyDescent="0.25">
      <c r="G19" s="3" t="s">
        <v>28</v>
      </c>
      <c r="H19" s="5">
        <v>120.83</v>
      </c>
      <c r="I19" s="6">
        <v>4</v>
      </c>
      <c r="K19" s="3" t="s">
        <v>47</v>
      </c>
      <c r="L19" s="5">
        <v>44.45</v>
      </c>
      <c r="M19" s="6">
        <v>4</v>
      </c>
    </row>
    <row r="20" spans="7:13" x14ac:dyDescent="0.25">
      <c r="G20" s="3" t="s">
        <v>29</v>
      </c>
      <c r="H20" s="5">
        <v>156.99</v>
      </c>
      <c r="I20" s="6">
        <v>4</v>
      </c>
      <c r="K20" s="3" t="s">
        <v>48</v>
      </c>
      <c r="L20" s="5">
        <v>369.31</v>
      </c>
      <c r="M20" s="6">
        <v>3.8462000000000001</v>
      </c>
    </row>
    <row r="21" spans="7:13" x14ac:dyDescent="0.25">
      <c r="G21" s="3" t="s">
        <v>30</v>
      </c>
      <c r="H21" s="5">
        <v>247.03</v>
      </c>
      <c r="I21" s="6">
        <v>3.9216000000000002</v>
      </c>
      <c r="K21" s="3" t="s">
        <v>49</v>
      </c>
      <c r="L21" s="5">
        <v>507.08</v>
      </c>
      <c r="M21" s="6">
        <v>3.8462000000000001</v>
      </c>
    </row>
    <row r="22" spans="7:13" x14ac:dyDescent="0.25">
      <c r="G22" s="3" t="s">
        <v>31</v>
      </c>
      <c r="H22" s="5">
        <v>344.2</v>
      </c>
      <c r="I22" s="6">
        <v>3.8462000000000001</v>
      </c>
      <c r="K22" s="3" t="s">
        <v>50</v>
      </c>
      <c r="L22" s="5">
        <v>35.4</v>
      </c>
      <c r="M22" s="6">
        <v>3.125</v>
      </c>
    </row>
    <row r="23" spans="7:13" x14ac:dyDescent="0.25">
      <c r="G23" s="3" t="s">
        <v>32</v>
      </c>
      <c r="H23" s="5">
        <v>534.16</v>
      </c>
      <c r="I23" s="6">
        <v>3.7736000000000001</v>
      </c>
      <c r="K23" s="3" t="s">
        <v>51</v>
      </c>
      <c r="L23" s="5">
        <v>45.76</v>
      </c>
      <c r="M23" s="6">
        <v>3.125</v>
      </c>
    </row>
    <row r="24" spans="7:13" x14ac:dyDescent="0.25">
      <c r="G24" s="3" t="s">
        <v>33</v>
      </c>
      <c r="H24" s="5">
        <v>127.42</v>
      </c>
      <c r="I24" s="6">
        <v>3.3898000000000001</v>
      </c>
      <c r="K24" s="3" t="s">
        <v>52</v>
      </c>
      <c r="L24" s="5">
        <v>54</v>
      </c>
      <c r="M24" s="6">
        <v>3.125</v>
      </c>
    </row>
  </sheetData>
  <mergeCells count="10">
    <mergeCell ref="B13:F13"/>
    <mergeCell ref="B14:F14"/>
    <mergeCell ref="B9:E9"/>
    <mergeCell ref="B10:E10"/>
    <mergeCell ref="B11:E11"/>
    <mergeCell ref="A1:M2"/>
    <mergeCell ref="B5:E5"/>
    <mergeCell ref="B6:E6"/>
    <mergeCell ref="B7:E7"/>
    <mergeCell ref="B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O17" sqref="O17"/>
    </sheetView>
  </sheetViews>
  <sheetFormatPr defaultRowHeight="15" x14ac:dyDescent="0.25"/>
  <sheetData>
    <row r="1" spans="1:13" ht="15" customHeight="1" x14ac:dyDescent="0.25">
      <c r="A1" s="41" t="s">
        <v>53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9.5" thickBot="1" x14ac:dyDescent="0.35">
      <c r="A3" s="39" t="s">
        <v>54</v>
      </c>
      <c r="B3" s="40"/>
      <c r="C3" s="40"/>
      <c r="D3" s="40"/>
      <c r="E3" s="40"/>
      <c r="F3" s="40"/>
      <c r="H3" s="39" t="s">
        <v>55</v>
      </c>
      <c r="I3" s="40"/>
      <c r="J3" s="40"/>
      <c r="K3" s="40"/>
      <c r="L3" s="40"/>
      <c r="M3" s="40"/>
    </row>
    <row r="4" spans="1:13" x14ac:dyDescent="0.25">
      <c r="A4" s="4"/>
      <c r="B4" s="37" t="s">
        <v>66</v>
      </c>
      <c r="C4" s="42"/>
      <c r="D4" s="37" t="s">
        <v>67</v>
      </c>
      <c r="E4" s="38"/>
      <c r="F4" s="14" t="s">
        <v>68</v>
      </c>
      <c r="H4" s="4"/>
      <c r="I4" s="37" t="s">
        <v>66</v>
      </c>
      <c r="J4" s="42"/>
      <c r="K4" s="37" t="s">
        <v>67</v>
      </c>
      <c r="L4" s="38"/>
      <c r="M4" s="14" t="s">
        <v>68</v>
      </c>
    </row>
    <row r="5" spans="1:13" x14ac:dyDescent="0.25">
      <c r="A5" s="4"/>
      <c r="B5" s="10" t="s">
        <v>1</v>
      </c>
      <c r="C5" s="11" t="s">
        <v>2</v>
      </c>
      <c r="D5" s="10" t="s">
        <v>1</v>
      </c>
      <c r="E5" s="4" t="s">
        <v>2</v>
      </c>
      <c r="F5" s="15"/>
      <c r="H5" s="4"/>
      <c r="I5" s="10" t="s">
        <v>1</v>
      </c>
      <c r="J5" s="11" t="s">
        <v>2</v>
      </c>
      <c r="K5" s="10" t="s">
        <v>1</v>
      </c>
      <c r="L5" s="4" t="s">
        <v>2</v>
      </c>
      <c r="M5" s="15"/>
    </row>
    <row r="6" spans="1:13" x14ac:dyDescent="0.25">
      <c r="A6" s="4" t="s">
        <v>15</v>
      </c>
      <c r="B6" s="12">
        <v>7.11</v>
      </c>
      <c r="C6" s="11">
        <f>ROUNDDOWN(((1010/((B6/5.36)^5.2632))-10),0)</f>
        <v>218</v>
      </c>
      <c r="D6" s="12">
        <v>7.2</v>
      </c>
      <c r="E6" s="4">
        <f>ROUNDDOWN(((1010/((D6/5.36)^5.2632))-10),0)</f>
        <v>203</v>
      </c>
      <c r="F6" s="15">
        <f>E6-C6</f>
        <v>-15</v>
      </c>
      <c r="H6" s="4" t="s">
        <v>15</v>
      </c>
      <c r="I6" s="12">
        <v>7.54</v>
      </c>
      <c r="J6" s="11">
        <f>ROUNDDOWN(((1010/((I6/5.36)^5.2632))-10),0)</f>
        <v>157</v>
      </c>
      <c r="K6" s="12">
        <v>7.8</v>
      </c>
      <c r="L6" s="4">
        <f>ROUNDDOWN(((1010/((K6/5.36)^5.2632))-10),0)</f>
        <v>130</v>
      </c>
      <c r="M6" s="15">
        <f>L6-J6</f>
        <v>-27</v>
      </c>
    </row>
    <row r="7" spans="1:13" x14ac:dyDescent="0.25">
      <c r="A7" s="4" t="s">
        <v>39</v>
      </c>
      <c r="B7" s="12">
        <v>402</v>
      </c>
      <c r="C7" s="11">
        <f>ROUNDDOWN(((1010/((676.5/B7)^2.439))-10),0)</f>
        <v>273</v>
      </c>
      <c r="D7" s="12">
        <v>402</v>
      </c>
      <c r="E7" s="4">
        <f>ROUNDDOWN(((1010/((676.5/D7)^2.439))-10),0)</f>
        <v>273</v>
      </c>
      <c r="F7" s="15">
        <f t="shared" ref="F7:F9" si="0">E7-C7</f>
        <v>0</v>
      </c>
      <c r="H7" s="4" t="s">
        <v>37</v>
      </c>
      <c r="I7" s="12">
        <v>102</v>
      </c>
      <c r="J7" s="11">
        <f>ROUNDDOWN(((1010/((194.45/I7)^2.9412))-10),0)</f>
        <v>141</v>
      </c>
      <c r="K7" s="12">
        <v>102</v>
      </c>
      <c r="L7" s="4">
        <f>ROUNDDOWN(((1010/((194.45/K7)^2.9412))-10),0)</f>
        <v>141</v>
      </c>
      <c r="M7" s="15">
        <f t="shared" ref="M7:M10" si="1">L7-J7</f>
        <v>0</v>
      </c>
    </row>
    <row r="8" spans="1:13" ht="15.75" thickBot="1" x14ac:dyDescent="0.3">
      <c r="A8" s="4" t="s">
        <v>41</v>
      </c>
      <c r="B8" s="13">
        <v>7.11</v>
      </c>
      <c r="C8" s="21">
        <f>ROUNDDOWN(((1010/((18.25/B8)^1.2195))-10),0)</f>
        <v>309</v>
      </c>
      <c r="D8" s="13">
        <v>7.11</v>
      </c>
      <c r="E8" s="9">
        <f>ROUNDDOWN(((1010/((18.25/D8)^1.2195))-10),0)</f>
        <v>309</v>
      </c>
      <c r="F8" s="15">
        <f t="shared" si="0"/>
        <v>0</v>
      </c>
      <c r="H8" s="4" t="s">
        <v>44</v>
      </c>
      <c r="I8" s="12">
        <v>18.13</v>
      </c>
      <c r="J8" s="11">
        <f>ROUNDDOWN(((1010/((71.02/I8)^1.1765))-10),0)</f>
        <v>192</v>
      </c>
      <c r="K8" s="12">
        <v>18.13</v>
      </c>
      <c r="L8" s="4">
        <f>ROUNDDOWN(((1010/((71.02/K8)^1.1765))-10),0)</f>
        <v>192</v>
      </c>
      <c r="M8" s="15">
        <f t="shared" si="1"/>
        <v>0</v>
      </c>
    </row>
    <row r="9" spans="1:13" ht="15.75" thickBot="1" x14ac:dyDescent="0.3">
      <c r="C9" s="22">
        <f>SUM(C6:C8)</f>
        <v>800</v>
      </c>
      <c r="E9" s="22">
        <f>SUM(E6:E8)</f>
        <v>785</v>
      </c>
      <c r="F9" s="22">
        <f t="shared" si="0"/>
        <v>-15</v>
      </c>
      <c r="H9" s="4" t="s">
        <v>28</v>
      </c>
      <c r="I9" s="13">
        <v>168.12</v>
      </c>
      <c r="J9" s="21">
        <f>ROUNDDOWN(((1010/((I9/120.83)^4))-10),0)</f>
        <v>259</v>
      </c>
      <c r="K9" s="13">
        <v>168.12</v>
      </c>
      <c r="L9" s="9">
        <f>ROUNDDOWN(((1010/((K9/120.83)^4))-10),0)</f>
        <v>259</v>
      </c>
      <c r="M9" s="15">
        <f t="shared" si="1"/>
        <v>0</v>
      </c>
    </row>
    <row r="10" spans="1:13" ht="15.75" thickBot="1" x14ac:dyDescent="0.3">
      <c r="J10" s="22">
        <f>SUM(J6:J9)</f>
        <v>749</v>
      </c>
      <c r="L10" s="22">
        <f>SUM(L6:L9)</f>
        <v>722</v>
      </c>
      <c r="M10" s="22">
        <f t="shared" si="1"/>
        <v>-27</v>
      </c>
    </row>
  </sheetData>
  <mergeCells count="7">
    <mergeCell ref="K4:L4"/>
    <mergeCell ref="H3:M3"/>
    <mergeCell ref="A1:M2"/>
    <mergeCell ref="A3:F3"/>
    <mergeCell ref="B4:C4"/>
    <mergeCell ref="D4:E4"/>
    <mergeCell ref="I4:J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O14" sqref="O14"/>
    </sheetView>
  </sheetViews>
  <sheetFormatPr defaultRowHeight="15" x14ac:dyDescent="0.25"/>
  <sheetData>
    <row r="1" spans="1:13" ht="15" customHeight="1" x14ac:dyDescent="0.25">
      <c r="A1" s="41" t="s">
        <v>57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9.5" thickBot="1" x14ac:dyDescent="0.35">
      <c r="A3" s="43" t="s">
        <v>54</v>
      </c>
      <c r="B3" s="44"/>
      <c r="C3" s="44"/>
      <c r="D3" s="44"/>
      <c r="E3" s="44"/>
      <c r="F3" s="44"/>
      <c r="G3" s="25"/>
      <c r="H3" s="43" t="s">
        <v>55</v>
      </c>
      <c r="I3" s="44"/>
      <c r="J3" s="44"/>
      <c r="K3" s="44"/>
      <c r="L3" s="44"/>
      <c r="M3" s="44"/>
    </row>
    <row r="4" spans="1:13" x14ac:dyDescent="0.25">
      <c r="A4" s="4"/>
      <c r="B4" s="37" t="s">
        <v>66</v>
      </c>
      <c r="C4" s="42"/>
      <c r="D4" s="37" t="s">
        <v>67</v>
      </c>
      <c r="E4" s="42"/>
      <c r="F4" s="14" t="s">
        <v>68</v>
      </c>
      <c r="H4" s="4"/>
      <c r="I4" s="37" t="s">
        <v>66</v>
      </c>
      <c r="J4" s="42"/>
      <c r="K4" s="37" t="s">
        <v>67</v>
      </c>
      <c r="L4" s="42"/>
      <c r="M4" s="14" t="s">
        <v>68</v>
      </c>
    </row>
    <row r="5" spans="1:13" x14ac:dyDescent="0.25">
      <c r="A5" s="4"/>
      <c r="B5" s="10" t="s">
        <v>1</v>
      </c>
      <c r="C5" s="11" t="s">
        <v>2</v>
      </c>
      <c r="D5" s="10" t="s">
        <v>1</v>
      </c>
      <c r="E5" s="11" t="s">
        <v>2</v>
      </c>
      <c r="F5" s="26"/>
      <c r="H5" s="4"/>
      <c r="I5" s="10" t="s">
        <v>1</v>
      </c>
      <c r="J5" s="11" t="s">
        <v>2</v>
      </c>
      <c r="K5" s="10" t="s">
        <v>1</v>
      </c>
      <c r="L5" s="11" t="s">
        <v>2</v>
      </c>
      <c r="M5" s="15"/>
    </row>
    <row r="6" spans="1:13" x14ac:dyDescent="0.25">
      <c r="A6" s="4" t="s">
        <v>16</v>
      </c>
      <c r="B6" s="12">
        <v>8.5</v>
      </c>
      <c r="C6" s="11">
        <f>ROUNDDOWN(((1010/((B6/7.38)^4.7619))-10),0)</f>
        <v>505</v>
      </c>
      <c r="D6" s="12">
        <v>9</v>
      </c>
      <c r="E6" s="11">
        <f>ROUNDDOWN(((1010/((D6/7.38)^4.7619))-10),0)</f>
        <v>382</v>
      </c>
      <c r="F6" s="15">
        <f>E6-C6</f>
        <v>-123</v>
      </c>
      <c r="H6" s="4" t="s">
        <v>56</v>
      </c>
      <c r="I6" s="12">
        <v>11.5</v>
      </c>
      <c r="J6" s="11">
        <f>ROUNDDOWN(((1010/((I6/8.57)^3.2258))-10),0)</f>
        <v>381</v>
      </c>
      <c r="K6" s="12">
        <v>12</v>
      </c>
      <c r="L6" s="11">
        <f>ROUNDDOWN(((1010/((K6/8.57)^3.2258))-10),0)</f>
        <v>330</v>
      </c>
      <c r="M6" s="15">
        <f>L6-J6</f>
        <v>-51</v>
      </c>
    </row>
    <row r="7" spans="1:13" x14ac:dyDescent="0.25">
      <c r="A7" s="4" t="s">
        <v>39</v>
      </c>
      <c r="B7" s="12">
        <v>410</v>
      </c>
      <c r="C7" s="11">
        <f>ROUNDDOWN(((1010/((676.5/B7)^2.439))-10),0)</f>
        <v>287</v>
      </c>
      <c r="D7" s="12">
        <v>410</v>
      </c>
      <c r="E7" s="11">
        <f>ROUNDDOWN(((1010/((676.5/D7)^2.439))-10),0)</f>
        <v>287</v>
      </c>
      <c r="F7" s="15">
        <f t="shared" ref="F7:F9" si="0">E7-C7</f>
        <v>0</v>
      </c>
      <c r="H7" s="4" t="s">
        <v>37</v>
      </c>
      <c r="I7" s="12">
        <v>125</v>
      </c>
      <c r="J7" s="11">
        <f>ROUNDDOWN(((1010/((194.45/I7)^2.9412))-10),0)</f>
        <v>265</v>
      </c>
      <c r="K7" s="12">
        <v>125</v>
      </c>
      <c r="L7" s="11">
        <f>ROUNDDOWN(((1010/((194.45/K7)^2.9412))-10),0)</f>
        <v>265</v>
      </c>
      <c r="M7" s="15">
        <f t="shared" ref="M7:M10" si="1">L7-J7</f>
        <v>0</v>
      </c>
    </row>
    <row r="8" spans="1:13" ht="15.75" thickBot="1" x14ac:dyDescent="0.3">
      <c r="A8" s="4" t="s">
        <v>41</v>
      </c>
      <c r="B8" s="13">
        <v>8.02</v>
      </c>
      <c r="C8" s="21">
        <f>ROUNDDOWN(((1010/((18.25/B8)^1.2195))-10),0)</f>
        <v>360</v>
      </c>
      <c r="D8" s="13">
        <v>8.02</v>
      </c>
      <c r="E8" s="21">
        <f>ROUNDDOWN(((1010/((18.25/D8)^1.2195))-10),0)</f>
        <v>360</v>
      </c>
      <c r="F8" s="15">
        <f t="shared" si="0"/>
        <v>0</v>
      </c>
      <c r="H8" s="4" t="s">
        <v>44</v>
      </c>
      <c r="I8" s="12">
        <v>26</v>
      </c>
      <c r="J8" s="11">
        <f>ROUNDDOWN(((1010/((71.02/I8)^1.1765))-10),0)</f>
        <v>299</v>
      </c>
      <c r="K8" s="12">
        <v>26</v>
      </c>
      <c r="L8" s="11">
        <f>ROUNDDOWN(((1010/((71.02/K8)^1.1765))-10),0)</f>
        <v>299</v>
      </c>
      <c r="M8" s="15">
        <f t="shared" si="1"/>
        <v>0</v>
      </c>
    </row>
    <row r="9" spans="1:13" ht="15.75" thickBot="1" x14ac:dyDescent="0.3">
      <c r="C9" s="22">
        <f>SUM(C6:C8)</f>
        <v>1152</v>
      </c>
      <c r="E9" s="22">
        <f>SUM(E6:E8)</f>
        <v>1029</v>
      </c>
      <c r="F9" s="22">
        <f t="shared" si="0"/>
        <v>-123</v>
      </c>
      <c r="H9" s="4" t="s">
        <v>28</v>
      </c>
      <c r="I9" s="13">
        <v>180</v>
      </c>
      <c r="J9" s="21">
        <f>ROUNDDOWN(((1010/((I9/120.83)^4))-10),0)</f>
        <v>195</v>
      </c>
      <c r="K9" s="13">
        <v>180</v>
      </c>
      <c r="L9" s="21">
        <f>ROUNDDOWN(((1010/((K9/120.83)^4))-10),0)</f>
        <v>195</v>
      </c>
      <c r="M9" s="15">
        <f t="shared" si="1"/>
        <v>0</v>
      </c>
    </row>
    <row r="10" spans="1:13" ht="15.75" thickBot="1" x14ac:dyDescent="0.3">
      <c r="J10" s="22">
        <f>SUM(J6:J9)</f>
        <v>1140</v>
      </c>
      <c r="L10" s="22">
        <f>SUM(L6:L9)</f>
        <v>1089</v>
      </c>
      <c r="M10" s="22">
        <f t="shared" si="1"/>
        <v>-51</v>
      </c>
    </row>
  </sheetData>
  <mergeCells count="7">
    <mergeCell ref="K4:L4"/>
    <mergeCell ref="H3:M3"/>
    <mergeCell ref="A3:F3"/>
    <mergeCell ref="A1:M2"/>
    <mergeCell ref="B4:C4"/>
    <mergeCell ref="D4:E4"/>
    <mergeCell ref="I4:J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S15" sqref="S15"/>
    </sheetView>
  </sheetViews>
  <sheetFormatPr defaultRowHeight="15" x14ac:dyDescent="0.25"/>
  <sheetData>
    <row r="1" spans="1:13" ht="15" customHeight="1" x14ac:dyDescent="0.25">
      <c r="A1" s="41" t="s">
        <v>58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9.5" thickBot="1" x14ac:dyDescent="0.35">
      <c r="A3" s="45" t="s">
        <v>59</v>
      </c>
      <c r="B3" s="46"/>
      <c r="C3" s="46"/>
      <c r="D3" s="46"/>
      <c r="E3" s="46"/>
      <c r="F3" s="47"/>
      <c r="G3" s="23"/>
      <c r="H3" s="43" t="s">
        <v>60</v>
      </c>
      <c r="I3" s="44"/>
      <c r="J3" s="44"/>
      <c r="K3" s="44"/>
      <c r="L3" s="44"/>
      <c r="M3" s="44"/>
    </row>
    <row r="4" spans="1:13" x14ac:dyDescent="0.25">
      <c r="A4" s="4"/>
      <c r="B4" s="37" t="s">
        <v>66</v>
      </c>
      <c r="C4" s="42"/>
      <c r="D4" s="37" t="s">
        <v>67</v>
      </c>
      <c r="E4" s="42"/>
      <c r="F4" s="14" t="s">
        <v>68</v>
      </c>
      <c r="H4" s="4"/>
      <c r="I4" s="37" t="s">
        <v>66</v>
      </c>
      <c r="J4" s="42"/>
      <c r="K4" s="37" t="s">
        <v>67</v>
      </c>
      <c r="L4" s="42"/>
      <c r="M4" s="14" t="s">
        <v>68</v>
      </c>
    </row>
    <row r="5" spans="1:13" x14ac:dyDescent="0.25">
      <c r="A5" s="4"/>
      <c r="B5" s="24" t="s">
        <v>1</v>
      </c>
      <c r="C5" s="11" t="s">
        <v>2</v>
      </c>
      <c r="D5" s="24" t="s">
        <v>1</v>
      </c>
      <c r="E5" s="11" t="s">
        <v>2</v>
      </c>
      <c r="F5" s="15"/>
      <c r="H5" s="4"/>
      <c r="I5" s="10" t="s">
        <v>1</v>
      </c>
      <c r="J5" s="11" t="s">
        <v>2</v>
      </c>
      <c r="K5" s="10" t="s">
        <v>1</v>
      </c>
      <c r="L5" s="11" t="s">
        <v>2</v>
      </c>
      <c r="M5" s="15"/>
    </row>
    <row r="6" spans="1:13" x14ac:dyDescent="0.25">
      <c r="A6" s="4" t="s">
        <v>56</v>
      </c>
      <c r="B6" s="12">
        <v>8.57</v>
      </c>
      <c r="C6" s="11">
        <f>ROUNDDOWN(((1010/((B6/8.57)^3.2258))-10),0)</f>
        <v>1000</v>
      </c>
      <c r="D6" s="12">
        <v>8.57</v>
      </c>
      <c r="E6" s="11">
        <f>ROUNDDOWN(((1010/((D6/8.57)^3.2258))-10),0)</f>
        <v>1000</v>
      </c>
      <c r="F6" s="15">
        <f>E6-C6</f>
        <v>0</v>
      </c>
      <c r="H6" s="4" t="s">
        <v>56</v>
      </c>
      <c r="I6" s="12">
        <v>8.57</v>
      </c>
      <c r="J6" s="11">
        <f>ROUNDDOWN(((1010/((I6/8.57)^3.2258))-10),0)</f>
        <v>1000</v>
      </c>
      <c r="K6" s="12">
        <v>9</v>
      </c>
      <c r="L6" s="11">
        <f>ROUNDDOWN(((1010/((K6/8.57)^3.2258))-10),0)</f>
        <v>852</v>
      </c>
      <c r="M6" s="15">
        <f>L6-J6</f>
        <v>-148</v>
      </c>
    </row>
    <row r="7" spans="1:13" x14ac:dyDescent="0.25">
      <c r="A7" s="4" t="s">
        <v>41</v>
      </c>
      <c r="B7" s="19">
        <v>18.25</v>
      </c>
      <c r="C7" s="11">
        <f>ROUNDDOWN(((1010/((18.25/B7)^1.2195))-10),0)</f>
        <v>1000</v>
      </c>
      <c r="D7" s="19">
        <v>10</v>
      </c>
      <c r="E7" s="11">
        <f>ROUNDDOWN(((1010/((18.25/D7)^1.2195))-10),0)</f>
        <v>474</v>
      </c>
      <c r="F7" s="15">
        <f t="shared" ref="F7:F10" si="0">E7-C7</f>
        <v>-526</v>
      </c>
      <c r="H7" s="4" t="s">
        <v>41</v>
      </c>
      <c r="I7" s="12">
        <v>18.25</v>
      </c>
      <c r="J7" s="11">
        <f>ROUNDDOWN(((1010/((18.25/I7)^1.2195))-10),0)</f>
        <v>1000</v>
      </c>
      <c r="K7" s="12">
        <v>18.25</v>
      </c>
      <c r="L7" s="11">
        <f>ROUNDDOWN(((1010/((18.25/K7)^1.2195))-10),0)</f>
        <v>1000</v>
      </c>
      <c r="M7" s="15">
        <f t="shared" ref="M7:M10" si="1">L7-J7</f>
        <v>0</v>
      </c>
    </row>
    <row r="8" spans="1:13" x14ac:dyDescent="0.25">
      <c r="A8" s="4" t="s">
        <v>39</v>
      </c>
      <c r="B8" s="19">
        <v>676.5</v>
      </c>
      <c r="C8" s="11">
        <f>ROUNDDOWN(((1010/((676.5/B8)^2.439))-10),0)</f>
        <v>1000</v>
      </c>
      <c r="D8" s="19">
        <v>676.5</v>
      </c>
      <c r="E8" s="11">
        <f>ROUNDDOWN(((1010/((676.5/D8)^2.439))-10),0)</f>
        <v>1000</v>
      </c>
      <c r="F8" s="15">
        <f t="shared" si="0"/>
        <v>0</v>
      </c>
      <c r="H8" s="4" t="s">
        <v>37</v>
      </c>
      <c r="I8" s="12">
        <v>194.45</v>
      </c>
      <c r="J8" s="11">
        <f>ROUNDDOWN(((1010/((194.45/I8)^2.9412))-10),0)</f>
        <v>1000</v>
      </c>
      <c r="K8" s="12">
        <v>194.45</v>
      </c>
      <c r="L8" s="11">
        <f>ROUNDDOWN(((1010/((194.45/K8)^2.9412))-10),0)</f>
        <v>1000</v>
      </c>
      <c r="M8" s="15">
        <f t="shared" si="1"/>
        <v>0</v>
      </c>
    </row>
    <row r="9" spans="1:13" ht="15.75" thickBot="1" x14ac:dyDescent="0.3">
      <c r="A9" s="4" t="s">
        <v>28</v>
      </c>
      <c r="B9" s="20">
        <v>120.83</v>
      </c>
      <c r="C9" s="21">
        <f>ROUNDDOWN(((1010/((B9/120.83)^4))-10),0)</f>
        <v>1000</v>
      </c>
      <c r="D9" s="20">
        <v>120.83</v>
      </c>
      <c r="E9" s="21">
        <f>ROUNDDOWN(((1010/((D9/120.83)^4))-10),0)</f>
        <v>1000</v>
      </c>
      <c r="F9" s="15">
        <f t="shared" si="0"/>
        <v>0</v>
      </c>
      <c r="H9" s="4" t="s">
        <v>28</v>
      </c>
      <c r="I9" s="13">
        <v>120.83</v>
      </c>
      <c r="J9" s="21">
        <f>ROUNDDOWN(((1010/((I9/120.83)^4))-10),0)</f>
        <v>1000</v>
      </c>
      <c r="K9" s="13">
        <v>120.83</v>
      </c>
      <c r="L9" s="21">
        <f>ROUNDDOWN(((1010/((K9/120.83)^4))-10),0)</f>
        <v>1000</v>
      </c>
      <c r="M9" s="15">
        <f t="shared" si="1"/>
        <v>0</v>
      </c>
    </row>
    <row r="10" spans="1:13" ht="15.75" thickBot="1" x14ac:dyDescent="0.3">
      <c r="C10" s="22">
        <f>SUM(C6:C9)</f>
        <v>4000</v>
      </c>
      <c r="E10" s="22">
        <f>SUM(E6:E9)</f>
        <v>3474</v>
      </c>
      <c r="F10" s="22">
        <f t="shared" si="0"/>
        <v>-526</v>
      </c>
      <c r="J10" s="22">
        <f>SUM(J6:J9)</f>
        <v>4000</v>
      </c>
      <c r="L10" s="22">
        <f>SUM(L6:L9)</f>
        <v>3852</v>
      </c>
      <c r="M10" s="22">
        <f t="shared" si="1"/>
        <v>-148</v>
      </c>
    </row>
  </sheetData>
  <mergeCells count="7">
    <mergeCell ref="K4:L4"/>
    <mergeCell ref="H3:M3"/>
    <mergeCell ref="A1:M2"/>
    <mergeCell ref="A3:F3"/>
    <mergeCell ref="B4:C4"/>
    <mergeCell ref="D4:E4"/>
    <mergeCell ref="I4:J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M10" sqref="M10"/>
    </sheetView>
  </sheetViews>
  <sheetFormatPr defaultRowHeight="15" x14ac:dyDescent="0.25"/>
  <sheetData>
    <row r="1" spans="1:13" ht="15" customHeight="1" x14ac:dyDescent="0.25">
      <c r="A1" s="48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15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ht="19.5" thickBot="1" x14ac:dyDescent="0.35">
      <c r="A3" s="39" t="s">
        <v>62</v>
      </c>
      <c r="B3" s="40"/>
      <c r="C3" s="40"/>
      <c r="D3" s="40"/>
      <c r="E3" s="40"/>
      <c r="F3" s="40"/>
      <c r="H3" s="39" t="s">
        <v>63</v>
      </c>
      <c r="I3" s="40"/>
      <c r="J3" s="40"/>
      <c r="K3" s="40"/>
      <c r="L3" s="40"/>
      <c r="M3" s="40"/>
    </row>
    <row r="4" spans="1:13" x14ac:dyDescent="0.25">
      <c r="A4" s="4"/>
      <c r="B4" s="37" t="s">
        <v>66</v>
      </c>
      <c r="C4" s="42"/>
      <c r="D4" s="37" t="s">
        <v>67</v>
      </c>
      <c r="E4" s="42"/>
      <c r="F4" s="14" t="s">
        <v>68</v>
      </c>
      <c r="H4" s="4"/>
      <c r="I4" s="37" t="s">
        <v>66</v>
      </c>
      <c r="J4" s="42"/>
      <c r="K4" s="37" t="s">
        <v>67</v>
      </c>
      <c r="L4" s="38"/>
      <c r="M4" s="14" t="s">
        <v>68</v>
      </c>
    </row>
    <row r="5" spans="1:13" x14ac:dyDescent="0.25">
      <c r="A5" s="4"/>
      <c r="B5" s="10" t="s">
        <v>1</v>
      </c>
      <c r="C5" s="11" t="s">
        <v>2</v>
      </c>
      <c r="D5" s="10" t="s">
        <v>1</v>
      </c>
      <c r="E5" s="11" t="s">
        <v>2</v>
      </c>
      <c r="F5" s="15"/>
      <c r="H5" s="7"/>
      <c r="I5" s="17" t="s">
        <v>1</v>
      </c>
      <c r="J5" s="18" t="s">
        <v>2</v>
      </c>
      <c r="K5" s="17" t="s">
        <v>1</v>
      </c>
      <c r="L5" s="7" t="s">
        <v>2</v>
      </c>
      <c r="M5" s="15"/>
    </row>
    <row r="6" spans="1:13" x14ac:dyDescent="0.25">
      <c r="A6" s="4" t="s">
        <v>64</v>
      </c>
      <c r="B6" s="12">
        <v>13.94</v>
      </c>
      <c r="C6" s="11">
        <f>ROUNDDOWN(((1010/((B6/11.07)^3.2258))-10),0)</f>
        <v>470</v>
      </c>
      <c r="D6" s="12">
        <v>13.94</v>
      </c>
      <c r="E6" s="11">
        <f>ROUNDDOWN(((1010/((D6/11.07)^3.2258))-10),0)</f>
        <v>470</v>
      </c>
      <c r="F6" s="15">
        <f>E6-C6</f>
        <v>0</v>
      </c>
      <c r="H6" s="4" t="s">
        <v>65</v>
      </c>
      <c r="I6" s="12">
        <v>13.62</v>
      </c>
      <c r="J6" s="11">
        <f>ROUNDDOWN(((1010/((I6/13.62)^3.2258))-10),0)</f>
        <v>1000</v>
      </c>
      <c r="K6" s="12">
        <v>13.9</v>
      </c>
      <c r="L6" s="4">
        <f>ROUNDDOWN(((1010/((K6/13.62)^3.2258))-10),0)</f>
        <v>935</v>
      </c>
      <c r="M6" s="15">
        <f>L6-J6</f>
        <v>-65</v>
      </c>
    </row>
    <row r="7" spans="1:13" x14ac:dyDescent="0.25">
      <c r="A7" s="4" t="s">
        <v>39</v>
      </c>
      <c r="B7" s="12">
        <v>462</v>
      </c>
      <c r="C7" s="11">
        <f>ROUNDDOWN(((1010/((676.5/B7)^2.439))-10),0)</f>
        <v>388</v>
      </c>
      <c r="D7" s="12">
        <v>462</v>
      </c>
      <c r="E7" s="11">
        <f>ROUNDDOWN(((1010/((676.5/D7)^2.439))-10),0)</f>
        <v>388</v>
      </c>
      <c r="F7" s="15">
        <f t="shared" ref="F7:F11" si="0">E7-C7</f>
        <v>0</v>
      </c>
      <c r="H7" s="4" t="s">
        <v>39</v>
      </c>
      <c r="I7" s="19">
        <v>676.5</v>
      </c>
      <c r="J7" s="11">
        <f>ROUNDDOWN(((1010/((676.5/I7)^2.439))-10),0)</f>
        <v>1000</v>
      </c>
      <c r="K7" s="19">
        <v>600</v>
      </c>
      <c r="L7" s="4">
        <f>ROUNDDOWN(((1010/((676.5/K7)^2.439))-10),0)</f>
        <v>743</v>
      </c>
      <c r="M7" s="15">
        <f t="shared" ref="M7:M11" si="1">L7-J7</f>
        <v>-257</v>
      </c>
    </row>
    <row r="8" spans="1:13" x14ac:dyDescent="0.25">
      <c r="A8" s="4" t="s">
        <v>44</v>
      </c>
      <c r="B8" s="12">
        <v>27.71</v>
      </c>
      <c r="C8" s="11">
        <f>ROUNDDOWN(((1010/((71.02/B8)^1.1765))-10),0)</f>
        <v>323</v>
      </c>
      <c r="D8" s="12">
        <v>27.71</v>
      </c>
      <c r="E8" s="11">
        <f>ROUNDDOWN(((1010/((71.02/D8)^1.1765))-10),0)</f>
        <v>323</v>
      </c>
      <c r="F8" s="15">
        <f t="shared" si="0"/>
        <v>0</v>
      </c>
      <c r="H8" s="4" t="s">
        <v>44</v>
      </c>
      <c r="I8" s="12">
        <v>71.02</v>
      </c>
      <c r="J8" s="11">
        <f>ROUNDDOWN(((1010/((71.02/I8)^1.1765))-10),0)</f>
        <v>1000</v>
      </c>
      <c r="K8" s="12">
        <v>50</v>
      </c>
      <c r="L8" s="4">
        <f>ROUNDDOWN(((1010/((71.02/K8)^1.1765))-10),0)</f>
        <v>658</v>
      </c>
      <c r="M8" s="15">
        <f t="shared" si="1"/>
        <v>-342</v>
      </c>
    </row>
    <row r="9" spans="1:13" x14ac:dyDescent="0.25">
      <c r="A9" s="4" t="s">
        <v>37</v>
      </c>
      <c r="B9" s="12">
        <v>133</v>
      </c>
      <c r="C9" s="11">
        <f>ROUNDDOWN(((1010/((194.45/B9)^2.9412))-10),0)</f>
        <v>320</v>
      </c>
      <c r="D9" s="12">
        <v>133</v>
      </c>
      <c r="E9" s="11">
        <f>ROUNDDOWN(((1010/((194.45/D9)^2.9412))-10),0)</f>
        <v>320</v>
      </c>
      <c r="F9" s="15">
        <f t="shared" si="0"/>
        <v>0</v>
      </c>
      <c r="H9" s="4" t="s">
        <v>38</v>
      </c>
      <c r="I9" s="19">
        <v>437.5</v>
      </c>
      <c r="J9" s="11">
        <f>ROUNDDOWN(((1010/((437.5/I9)^1.9417))-10),0)</f>
        <v>1000</v>
      </c>
      <c r="K9" s="19">
        <v>400</v>
      </c>
      <c r="L9" s="4">
        <f>ROUNDDOWN(((1010/((437.5/K9)^1.9417))-10),0)</f>
        <v>838</v>
      </c>
      <c r="M9" s="15">
        <f t="shared" si="1"/>
        <v>-162</v>
      </c>
    </row>
    <row r="10" spans="1:13" ht="15.75" thickBot="1" x14ac:dyDescent="0.3">
      <c r="A10" s="4" t="s">
        <v>28</v>
      </c>
      <c r="B10" s="13">
        <v>151.35</v>
      </c>
      <c r="C10" s="21">
        <f>ROUNDDOWN(((1010/((B10/120.83)^4))-10),0)</f>
        <v>400</v>
      </c>
      <c r="D10" s="13">
        <v>151.35</v>
      </c>
      <c r="E10" s="21">
        <f>ROUNDDOWN(((1010/((D10/120.83)^4))-10),0)</f>
        <v>400</v>
      </c>
      <c r="F10" s="16">
        <f t="shared" si="0"/>
        <v>0</v>
      </c>
      <c r="H10" s="4" t="s">
        <v>29</v>
      </c>
      <c r="I10" s="20">
        <v>156.99</v>
      </c>
      <c r="J10" s="21">
        <f>ROUNDDOWN(((1010/((I10/156.99)^4))-10),0)</f>
        <v>1000</v>
      </c>
      <c r="K10" s="20">
        <v>160</v>
      </c>
      <c r="L10" s="8">
        <f>ROUNDDOWN(((1010/((K10/156.99)^4))-10),0)</f>
        <v>926</v>
      </c>
      <c r="M10" s="15">
        <f t="shared" si="1"/>
        <v>-74</v>
      </c>
    </row>
    <row r="11" spans="1:13" ht="15.75" thickBot="1" x14ac:dyDescent="0.3">
      <c r="C11" s="22">
        <f>SUM(C6:C10)</f>
        <v>1901</v>
      </c>
      <c r="E11" s="22">
        <f>SUM(E6:E10)</f>
        <v>1901</v>
      </c>
      <c r="F11" s="22">
        <f t="shared" si="0"/>
        <v>0</v>
      </c>
      <c r="J11" s="22">
        <f>SUM(J6:J10)</f>
        <v>5000</v>
      </c>
      <c r="L11" s="22">
        <f>SUM(L6:L10)</f>
        <v>4100</v>
      </c>
      <c r="M11" s="56">
        <f t="shared" si="1"/>
        <v>-900</v>
      </c>
    </row>
  </sheetData>
  <mergeCells count="7">
    <mergeCell ref="A1:M2"/>
    <mergeCell ref="B4:C4"/>
    <mergeCell ref="D4:E4"/>
    <mergeCell ref="A3:F3"/>
    <mergeCell ref="I4:J4"/>
    <mergeCell ref="K4:L4"/>
    <mergeCell ref="H3:M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Etusivu</vt:lpstr>
      <vt:lpstr>9v</vt:lpstr>
      <vt:lpstr>10-11v</vt:lpstr>
      <vt:lpstr>12-13v</vt:lpstr>
      <vt:lpstr>14-15v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Topi Vakkuri</dc:creator>
  <cp:lastModifiedBy>Topi Vakkuri</cp:lastModifiedBy>
  <dcterms:created xsi:type="dcterms:W3CDTF">2016-06-28T08:30:19Z</dcterms:created>
  <dcterms:modified xsi:type="dcterms:W3CDTF">2016-07-01T15:05:57Z</dcterms:modified>
</cp:coreProperties>
</file>